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talinaab\Informacion\Desktop\"/>
    </mc:Choice>
  </mc:AlternateContent>
  <bookViews>
    <workbookView xWindow="0" yWindow="0" windowWidth="24000" windowHeight="9600"/>
  </bookViews>
  <sheets>
    <sheet name="Hoja1" sheetId="1" r:id="rId1"/>
    <sheet name="Porcentajes ARL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5" i="1"/>
  <c r="I29" i="1"/>
  <c r="I30" i="1"/>
  <c r="I31" i="1"/>
  <c r="I32" i="1"/>
  <c r="I33" i="1"/>
  <c r="I34" i="1"/>
  <c r="I12" i="1"/>
  <c r="I13" i="1"/>
  <c r="I14" i="1"/>
  <c r="I15" i="1"/>
  <c r="I16" i="1"/>
  <c r="I17" i="1"/>
  <c r="I11" i="1"/>
  <c r="I28" i="1"/>
  <c r="I21" i="1"/>
  <c r="I22" i="1"/>
  <c r="I23" i="1"/>
  <c r="I24" i="1"/>
  <c r="I25" i="1"/>
  <c r="I20" i="1"/>
  <c r="Q21" i="1"/>
  <c r="Q22" i="1"/>
  <c r="Q23" i="1"/>
  <c r="Q24" i="1"/>
  <c r="Q25" i="1"/>
  <c r="Q26" i="1"/>
  <c r="D28" i="1"/>
  <c r="E28" i="1"/>
  <c r="F28" i="1"/>
  <c r="G28" i="1"/>
  <c r="H28" i="1"/>
  <c r="J28" i="1"/>
  <c r="K28" i="1"/>
  <c r="L28" i="1"/>
  <c r="M28" i="1"/>
  <c r="N28" i="1"/>
  <c r="O28" i="1"/>
  <c r="P28" i="1"/>
  <c r="Q28" i="1"/>
  <c r="Q29" i="1"/>
  <c r="Q30" i="1"/>
  <c r="Q31" i="1"/>
  <c r="Q32" i="1"/>
  <c r="Q33" i="1"/>
  <c r="Q34" i="1"/>
  <c r="P21" i="1"/>
  <c r="P22" i="1"/>
  <c r="P23" i="1"/>
  <c r="P24" i="1"/>
  <c r="P25" i="1"/>
  <c r="P26" i="1"/>
  <c r="P29" i="1"/>
  <c r="P30" i="1"/>
  <c r="P31" i="1"/>
  <c r="P32" i="1"/>
  <c r="P33" i="1"/>
  <c r="P34" i="1"/>
  <c r="O20" i="1"/>
  <c r="O21" i="1"/>
  <c r="O22" i="1"/>
  <c r="O23" i="1"/>
  <c r="O24" i="1"/>
  <c r="O25" i="1"/>
  <c r="O26" i="1"/>
  <c r="O29" i="1"/>
  <c r="O30" i="1"/>
  <c r="O31" i="1"/>
  <c r="O32" i="1"/>
  <c r="O33" i="1"/>
  <c r="O34" i="1"/>
  <c r="N21" i="1"/>
  <c r="N22" i="1"/>
  <c r="N23" i="1"/>
  <c r="N24" i="1"/>
  <c r="N25" i="1"/>
  <c r="N26" i="1"/>
  <c r="N29" i="1"/>
  <c r="N30" i="1"/>
  <c r="N31" i="1"/>
  <c r="N32" i="1"/>
  <c r="N33" i="1"/>
  <c r="N34" i="1"/>
  <c r="M21" i="1"/>
  <c r="M22" i="1"/>
  <c r="M23" i="1"/>
  <c r="M24" i="1"/>
  <c r="M25" i="1"/>
  <c r="M26" i="1"/>
  <c r="M29" i="1"/>
  <c r="M30" i="1"/>
  <c r="M31" i="1"/>
  <c r="M32" i="1"/>
  <c r="M33" i="1"/>
  <c r="M34" i="1"/>
  <c r="L21" i="1"/>
  <c r="L22" i="1"/>
  <c r="L23" i="1"/>
  <c r="L24" i="1"/>
  <c r="L25" i="1"/>
  <c r="L26" i="1"/>
  <c r="L29" i="1"/>
  <c r="L30" i="1"/>
  <c r="L31" i="1"/>
  <c r="L32" i="1"/>
  <c r="L33" i="1"/>
  <c r="L34" i="1"/>
  <c r="K21" i="1"/>
  <c r="K22" i="1"/>
  <c r="K23" i="1"/>
  <c r="K24" i="1"/>
  <c r="K25" i="1"/>
  <c r="K26" i="1"/>
  <c r="K29" i="1"/>
  <c r="K30" i="1"/>
  <c r="K31" i="1"/>
  <c r="K32" i="1"/>
  <c r="K33" i="1"/>
  <c r="K34" i="1"/>
  <c r="J21" i="1"/>
  <c r="J22" i="1"/>
  <c r="J23" i="1"/>
  <c r="J24" i="1"/>
  <c r="J25" i="1"/>
  <c r="J26" i="1"/>
  <c r="J29" i="1"/>
  <c r="J30" i="1"/>
  <c r="J31" i="1"/>
  <c r="J32" i="1"/>
  <c r="J33" i="1"/>
  <c r="J34" i="1"/>
  <c r="H34" i="1"/>
  <c r="H21" i="1"/>
  <c r="H22" i="1"/>
  <c r="H23" i="1"/>
  <c r="H24" i="1"/>
  <c r="H25" i="1"/>
  <c r="H26" i="1"/>
  <c r="H29" i="1"/>
  <c r="H30" i="1"/>
  <c r="H31" i="1"/>
  <c r="H32" i="1"/>
  <c r="H33" i="1"/>
  <c r="G21" i="1"/>
  <c r="G22" i="1"/>
  <c r="G23" i="1"/>
  <c r="G24" i="1"/>
  <c r="G25" i="1"/>
  <c r="G26" i="1"/>
  <c r="G29" i="1"/>
  <c r="G30" i="1"/>
  <c r="G31" i="1"/>
  <c r="G32" i="1"/>
  <c r="G33" i="1"/>
  <c r="G34" i="1"/>
  <c r="F21" i="1"/>
  <c r="F22" i="1"/>
  <c r="F23" i="1"/>
  <c r="F24" i="1"/>
  <c r="F25" i="1"/>
  <c r="F26" i="1"/>
  <c r="F29" i="1"/>
  <c r="F30" i="1"/>
  <c r="F31" i="1"/>
  <c r="F32" i="1"/>
  <c r="F33" i="1"/>
  <c r="F34" i="1"/>
  <c r="E34" i="1"/>
  <c r="E21" i="1"/>
  <c r="E22" i="1"/>
  <c r="E23" i="1"/>
  <c r="E24" i="1"/>
  <c r="E25" i="1"/>
  <c r="E26" i="1"/>
  <c r="E29" i="1"/>
  <c r="E30" i="1"/>
  <c r="E31" i="1"/>
  <c r="E32" i="1"/>
  <c r="E33" i="1"/>
  <c r="D21" i="1"/>
  <c r="D22" i="1"/>
  <c r="D23" i="1"/>
  <c r="D24" i="1"/>
  <c r="D25" i="1"/>
  <c r="D26" i="1"/>
  <c r="D29" i="1"/>
  <c r="D30" i="1"/>
  <c r="D31" i="1"/>
  <c r="D32" i="1"/>
  <c r="D33" i="1"/>
  <c r="D34" i="1"/>
  <c r="Q13" i="1"/>
  <c r="Q14" i="1"/>
  <c r="Q15" i="1"/>
  <c r="Q16" i="1"/>
  <c r="Q17" i="1"/>
  <c r="Q18" i="1"/>
  <c r="Q20" i="1"/>
  <c r="P20" i="1"/>
  <c r="P13" i="1"/>
  <c r="P14" i="1"/>
  <c r="P15" i="1"/>
  <c r="P16" i="1"/>
  <c r="P17" i="1"/>
  <c r="P18" i="1"/>
  <c r="O13" i="1"/>
  <c r="O14" i="1"/>
  <c r="O15" i="1"/>
  <c r="O16" i="1"/>
  <c r="O17" i="1"/>
  <c r="O18" i="1"/>
  <c r="N13" i="1"/>
  <c r="N14" i="1"/>
  <c r="N15" i="1"/>
  <c r="N16" i="1"/>
  <c r="N17" i="1"/>
  <c r="N18" i="1"/>
  <c r="N20" i="1"/>
  <c r="M13" i="1"/>
  <c r="M14" i="1"/>
  <c r="M15" i="1"/>
  <c r="M16" i="1"/>
  <c r="M17" i="1"/>
  <c r="M18" i="1"/>
  <c r="M20" i="1"/>
  <c r="L13" i="1"/>
  <c r="L14" i="1"/>
  <c r="L15" i="1"/>
  <c r="L16" i="1"/>
  <c r="L17" i="1"/>
  <c r="L18" i="1"/>
  <c r="L20" i="1"/>
  <c r="K12" i="1"/>
  <c r="K13" i="1"/>
  <c r="K14" i="1"/>
  <c r="K15" i="1"/>
  <c r="K16" i="1"/>
  <c r="K17" i="1"/>
  <c r="K18" i="1"/>
  <c r="K20" i="1"/>
  <c r="K11" i="1"/>
  <c r="J13" i="1"/>
  <c r="J14" i="1"/>
  <c r="J15" i="1"/>
  <c r="J16" i="1"/>
  <c r="J17" i="1"/>
  <c r="J18" i="1"/>
  <c r="J20" i="1"/>
  <c r="H13" i="1"/>
  <c r="H14" i="1"/>
  <c r="H15" i="1"/>
  <c r="H16" i="1"/>
  <c r="H17" i="1"/>
  <c r="H18" i="1"/>
  <c r="H20" i="1"/>
  <c r="G13" i="1"/>
  <c r="G14" i="1"/>
  <c r="G15" i="1"/>
  <c r="G16" i="1"/>
  <c r="G17" i="1"/>
  <c r="G18" i="1"/>
  <c r="G20" i="1"/>
  <c r="F13" i="1"/>
  <c r="F14" i="1"/>
  <c r="F15" i="1"/>
  <c r="F16" i="1"/>
  <c r="F17" i="1"/>
  <c r="F18" i="1"/>
  <c r="F20" i="1"/>
  <c r="E13" i="1"/>
  <c r="E14" i="1"/>
  <c r="E15" i="1"/>
  <c r="E16" i="1"/>
  <c r="E17" i="1"/>
  <c r="E18" i="1"/>
  <c r="E20" i="1"/>
  <c r="D13" i="1"/>
  <c r="D14" i="1"/>
  <c r="D15" i="1"/>
  <c r="D16" i="1"/>
  <c r="D17" i="1"/>
  <c r="D18" i="1"/>
  <c r="D20" i="1"/>
  <c r="L12" i="1"/>
  <c r="Q12" i="1"/>
  <c r="L11" i="1"/>
  <c r="Q11" i="1"/>
  <c r="O11" i="1"/>
  <c r="O12" i="1"/>
  <c r="N12" i="1"/>
  <c r="N11" i="1"/>
  <c r="D6" i="1"/>
  <c r="J12" i="1"/>
  <c r="J11" i="1"/>
  <c r="P12" i="1"/>
  <c r="P11" i="1"/>
  <c r="G11" i="1"/>
  <c r="G12" i="1"/>
  <c r="F12" i="1"/>
  <c r="F11" i="1"/>
  <c r="M12" i="1"/>
  <c r="M11" i="1"/>
  <c r="D12" i="1"/>
  <c r="H12" i="1"/>
  <c r="C6" i="1"/>
  <c r="E12" i="1"/>
  <c r="E11" i="1"/>
  <c r="D11" i="1"/>
  <c r="H11" i="1"/>
</calcChain>
</file>

<file path=xl/comments1.xml><?xml version="1.0" encoding="utf-8"?>
<comments xmlns="http://schemas.openxmlformats.org/spreadsheetml/2006/main">
  <authors>
    <author>Laura Daniela Saavedra Bayona</author>
  </authors>
  <commentList>
    <comment ref="I10" authorId="0" shapeId="0">
      <text>
        <r>
          <rPr>
            <b/>
            <sz val="9"/>
            <color indexed="81"/>
            <rFont val="Tahoma"/>
            <charset val="1"/>
          </rPr>
          <t>Laura Daniela Saavedra Bayona:</t>
        </r>
        <r>
          <rPr>
            <sz val="9"/>
            <color indexed="81"/>
            <rFont val="Tahoma"/>
            <charset val="1"/>
          </rPr>
          <t xml:space="preserve">
Diligencie el porcentaje correpondiente a la ARL según su actividad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>Laura Daniela Saavedra Bayona:</t>
        </r>
        <r>
          <rPr>
            <sz val="9"/>
            <color indexed="81"/>
            <rFont val="Tahoma"/>
            <charset val="1"/>
          </rPr>
          <t xml:space="preserve">
Diligencie el porcentaje correpondiente a la ARL según su actividad</t>
        </r>
      </text>
    </comment>
    <comment ref="I27" authorId="0" shapeId="0">
      <text>
        <r>
          <rPr>
            <b/>
            <sz val="9"/>
            <color indexed="81"/>
            <rFont val="Tahoma"/>
            <charset val="1"/>
          </rPr>
          <t>Laura Daniela Saavedra Bayona:</t>
        </r>
        <r>
          <rPr>
            <sz val="9"/>
            <color indexed="81"/>
            <rFont val="Tahoma"/>
            <charset val="1"/>
          </rPr>
          <t xml:space="preserve">
Diligencie el porcentaje correpondiente a la ARL según su actividad</t>
        </r>
      </text>
    </comment>
  </commentList>
</comments>
</file>

<file path=xl/sharedStrings.xml><?xml version="1.0" encoding="utf-8"?>
<sst xmlns="http://schemas.openxmlformats.org/spreadsheetml/2006/main" count="60" uniqueCount="52">
  <si>
    <t>Salario Mínimo (SMLV)</t>
  </si>
  <si>
    <t>Sueldo Básico</t>
  </si>
  <si>
    <t>Días trabajados</t>
  </si>
  <si>
    <t>Básico</t>
  </si>
  <si>
    <t>EPS</t>
  </si>
  <si>
    <t>Pensión</t>
  </si>
  <si>
    <t>ARL</t>
  </si>
  <si>
    <t>Seguridad social</t>
  </si>
  <si>
    <t>Prestaciones sociales</t>
  </si>
  <si>
    <t>Prima</t>
  </si>
  <si>
    <t>Cesantías</t>
  </si>
  <si>
    <t>Intereses sobre las cesantías</t>
  </si>
  <si>
    <t>Aportes parafiscales</t>
  </si>
  <si>
    <t>Sena</t>
  </si>
  <si>
    <t>ICBF</t>
  </si>
  <si>
    <t>Caja compensación familiar</t>
  </si>
  <si>
    <t>8.5%</t>
  </si>
  <si>
    <t>​Riesgo</t>
  </si>
  <si>
    <t>Tarifa​</t>
  </si>
  <si>
    <t>​Actividades</t>
  </si>
  <si>
    <t>​I</t>
  </si>
  <si>
    <t>​Financieras, trabajos de oficina, administrativos, centros educativos, restaurantes.</t>
  </si>
  <si>
    <t>​II</t>
  </si>
  <si>
    <t>​Algunos procesos manufactureros como fabricación de tapetes, tejidos, confecciones y flores artificiales, almacén por departamentos, algunas labores agrícolas.</t>
  </si>
  <si>
    <t>​III</t>
  </si>
  <si>
    <t>​Algunos procesos manufactureros como la fabricación de agujas, alcoholes y artículos de cuero.</t>
  </si>
  <si>
    <t>​IV</t>
  </si>
  <si>
    <t>​Procesos manufactureros como fabricación de aceites, cervezas, vidrios, procesos de galvanización, transportes y servicios de vigilancia privada.</t>
  </si>
  <si>
    <t>​V</t>
  </si>
  <si>
    <t>​Areneras, manejo de asbesto, bomberos, manejo de explosivos, construcción y explotación petrolera.</t>
  </si>
  <si>
    <t>8.33%</t>
  </si>
  <si>
    <t>4.17%</t>
  </si>
  <si>
    <t>Nomina Administrativa</t>
  </si>
  <si>
    <t>Nombre del Empleado</t>
  </si>
  <si>
    <t>Angela Duarte</t>
  </si>
  <si>
    <t>Nomina de Servicios</t>
  </si>
  <si>
    <t>David Carreño</t>
  </si>
  <si>
    <t>Nomina Mercadeo</t>
  </si>
  <si>
    <t xml:space="preserve">Juliana Sanchez </t>
  </si>
  <si>
    <t>Vacaciones</t>
  </si>
  <si>
    <t>Aux. Transporte</t>
  </si>
  <si>
    <t>0.005</t>
  </si>
  <si>
    <t>0.024</t>
  </si>
  <si>
    <t>0.044</t>
  </si>
  <si>
    <t>0.01</t>
  </si>
  <si>
    <t>0.07</t>
  </si>
  <si>
    <t>Auxilio de Transporte</t>
  </si>
  <si>
    <t>Armando Puertas</t>
  </si>
  <si>
    <t>Total mensual</t>
  </si>
  <si>
    <t>Total Básico</t>
  </si>
  <si>
    <t>Totales</t>
  </si>
  <si>
    <t>Presupuesto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</si>
</sst>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Gilroy-Medium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Gilroy-Light"/>
    </font>
    <font>
      <b/>
      <sz val="11"/>
      <color theme="1"/>
      <name val="Gilroy-Light"/>
    </font>
    <font>
      <b/>
      <sz val="11"/>
      <color theme="0"/>
      <name val="Gilroy-Medium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3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3" borderId="0" xfId="0" applyFill="1"/>
    <xf numFmtId="0" fontId="8" fillId="2" borderId="0" xfId="0" applyFont="1" applyFill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2" fontId="4" fillId="2" borderId="0" xfId="0" applyNumberFormat="1" applyFont="1" applyFill="1"/>
    <xf numFmtId="42" fontId="4" fillId="2" borderId="0" xfId="1" applyFont="1" applyFill="1"/>
    <xf numFmtId="0" fontId="3" fillId="6" borderId="0" xfId="0" applyFont="1" applyFill="1"/>
    <xf numFmtId="42" fontId="3" fillId="6" borderId="0" xfId="1" applyFont="1" applyFill="1"/>
    <xf numFmtId="0" fontId="0" fillId="2" borderId="1" xfId="0" applyFill="1" applyBorder="1"/>
    <xf numFmtId="0" fontId="3" fillId="2" borderId="1" xfId="0" applyFont="1" applyFill="1" applyBorder="1"/>
    <xf numFmtId="42" fontId="0" fillId="2" borderId="1" xfId="1" applyFont="1" applyFill="1" applyBorder="1"/>
    <xf numFmtId="42" fontId="0" fillId="2" borderId="1" xfId="0" applyNumberFormat="1" applyFill="1" applyBorder="1"/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3" fillId="10" borderId="1" xfId="0" applyFont="1" applyFill="1" applyBorder="1"/>
    <xf numFmtId="0" fontId="2" fillId="5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2" fontId="0" fillId="2" borderId="5" xfId="0" applyNumberFormat="1" applyFill="1" applyBorder="1"/>
    <xf numFmtId="42" fontId="0" fillId="2" borderId="0" xfId="1" applyFont="1" applyFill="1" applyBorder="1"/>
    <xf numFmtId="0" fontId="4" fillId="2" borderId="0" xfId="0" applyFont="1" applyFill="1" applyBorder="1" applyProtection="1"/>
    <xf numFmtId="42" fontId="4" fillId="2" borderId="0" xfId="1" applyFont="1" applyFill="1" applyBorder="1" applyProtection="1"/>
    <xf numFmtId="42" fontId="4" fillId="2" borderId="0" xfId="0" applyNumberFormat="1" applyFont="1" applyFill="1" applyBorder="1" applyProtection="1"/>
    <xf numFmtId="0" fontId="0" fillId="2" borderId="2" xfId="0" applyFill="1" applyBorder="1"/>
    <xf numFmtId="42" fontId="0" fillId="2" borderId="4" xfId="0" applyNumberFormat="1" applyFill="1" applyBorder="1"/>
    <xf numFmtId="42" fontId="0" fillId="2" borderId="2" xfId="0" applyNumberFormat="1" applyFill="1" applyBorder="1"/>
    <xf numFmtId="0" fontId="2" fillId="5" borderId="8" xfId="0" applyFont="1" applyFill="1" applyBorder="1" applyAlignment="1">
      <alignment horizontal="center" vertical="center" wrapText="1"/>
    </xf>
    <xf numFmtId="42" fontId="0" fillId="2" borderId="0" xfId="0" applyNumberFormat="1" applyFill="1" applyBorder="1"/>
    <xf numFmtId="42" fontId="4" fillId="2" borderId="0" xfId="1" applyFont="1" applyFill="1" applyBorder="1"/>
    <xf numFmtId="42" fontId="4" fillId="2" borderId="0" xfId="0" applyNumberFormat="1" applyFont="1" applyFill="1" applyBorder="1"/>
    <xf numFmtId="0" fontId="2" fillId="5" borderId="1" xfId="0" applyFont="1" applyFill="1" applyBorder="1"/>
    <xf numFmtId="42" fontId="2" fillId="5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9" fontId="3" fillId="4" borderId="1" xfId="2" applyNumberFormat="1" applyFont="1" applyFill="1" applyBorder="1" applyAlignment="1">
      <alignment horizontal="center" vertical="center"/>
    </xf>
    <xf numFmtId="9" fontId="3" fillId="4" borderId="2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42" fontId="4" fillId="2" borderId="3" xfId="0" applyNumberFormat="1" applyFont="1" applyFill="1" applyBorder="1"/>
    <xf numFmtId="0" fontId="5" fillId="5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9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479423</xdr:colOff>
      <xdr:row>2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65" b="26785"/>
        <a:stretch/>
      </xdr:blipFill>
      <xdr:spPr>
        <a:xfrm>
          <a:off x="0" y="47625"/>
          <a:ext cx="1955798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selection activeCell="R11" sqref="R11"/>
    </sheetView>
  </sheetViews>
  <sheetFormatPr baseColWidth="10" defaultRowHeight="15" x14ac:dyDescent="0.25"/>
  <cols>
    <col min="1" max="1" width="22.140625" style="1" customWidth="1"/>
    <col min="2" max="2" width="14" style="1" customWidth="1"/>
    <col min="3" max="4" width="12" style="1" bestFit="1" customWidth="1"/>
    <col min="5" max="6" width="12" style="1" customWidth="1"/>
    <col min="7" max="7" width="14" style="1" bestFit="1" customWidth="1"/>
    <col min="8" max="9" width="11.42578125" style="1"/>
    <col min="10" max="10" width="12" style="1" bestFit="1" customWidth="1"/>
    <col min="11" max="11" width="11.42578125" style="1"/>
    <col min="12" max="12" width="13" style="1" bestFit="1" customWidth="1"/>
    <col min="13" max="15" width="11.42578125" style="1"/>
    <col min="16" max="16" width="16.7109375" style="1" customWidth="1"/>
    <col min="17" max="17" width="13.42578125" style="1" bestFit="1" customWidth="1"/>
    <col min="18" max="16384" width="11.42578125" style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customHeight="1" x14ac:dyDescent="0.25">
      <c r="A4" s="45" t="s">
        <v>51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25">
      <c r="A6" s="10" t="s">
        <v>0</v>
      </c>
      <c r="B6" s="11">
        <v>908526</v>
      </c>
      <c r="C6" s="8">
        <f>B6+B6</f>
        <v>1817052</v>
      </c>
      <c r="D6" s="8">
        <f>B6*10</f>
        <v>9085260</v>
      </c>
    </row>
    <row r="7" spans="1:17" x14ac:dyDescent="0.25">
      <c r="A7" s="10" t="s">
        <v>46</v>
      </c>
      <c r="B7" s="11">
        <v>106454</v>
      </c>
      <c r="C7" s="9">
        <v>0</v>
      </c>
      <c r="G7" s="46" t="s">
        <v>7</v>
      </c>
      <c r="H7" s="46"/>
      <c r="I7" s="46"/>
      <c r="J7" s="47" t="s">
        <v>8</v>
      </c>
      <c r="K7" s="47"/>
      <c r="L7" s="47"/>
      <c r="M7" s="47"/>
      <c r="N7" s="48" t="s">
        <v>12</v>
      </c>
      <c r="O7" s="49"/>
      <c r="P7" s="50"/>
      <c r="Q7" s="20"/>
    </row>
    <row r="8" spans="1:17" ht="45" x14ac:dyDescent="0.25">
      <c r="B8" s="17" t="s">
        <v>1</v>
      </c>
      <c r="C8" s="17" t="s">
        <v>2</v>
      </c>
      <c r="D8" s="17" t="s">
        <v>3</v>
      </c>
      <c r="E8" s="17" t="s">
        <v>40</v>
      </c>
      <c r="F8" s="17" t="s">
        <v>49</v>
      </c>
      <c r="G8" s="17" t="s">
        <v>4</v>
      </c>
      <c r="H8" s="17" t="s">
        <v>5</v>
      </c>
      <c r="I8" s="17" t="s">
        <v>6</v>
      </c>
      <c r="J8" s="17" t="s">
        <v>9</v>
      </c>
      <c r="K8" s="17" t="s">
        <v>10</v>
      </c>
      <c r="L8" s="17" t="s">
        <v>11</v>
      </c>
      <c r="M8" s="17" t="s">
        <v>39</v>
      </c>
      <c r="N8" s="17" t="s">
        <v>13</v>
      </c>
      <c r="O8" s="17" t="s">
        <v>14</v>
      </c>
      <c r="P8" s="17" t="s">
        <v>15</v>
      </c>
      <c r="Q8" s="24"/>
    </row>
    <row r="9" spans="1:17" x14ac:dyDescent="0.25">
      <c r="A9" s="18" t="s">
        <v>32</v>
      </c>
      <c r="B9" s="21"/>
      <c r="C9" s="20"/>
      <c r="D9" s="20"/>
      <c r="E9" s="20"/>
      <c r="F9" s="20"/>
      <c r="G9" s="40" t="s">
        <v>16</v>
      </c>
      <c r="H9" s="41">
        <v>0.12</v>
      </c>
      <c r="I9" s="39" t="s">
        <v>6</v>
      </c>
      <c r="J9" s="42" t="s">
        <v>30</v>
      </c>
      <c r="K9" s="39" t="s">
        <v>30</v>
      </c>
      <c r="L9" s="43">
        <v>0.12</v>
      </c>
      <c r="M9" s="39" t="s">
        <v>31</v>
      </c>
      <c r="N9" s="43">
        <v>0.02</v>
      </c>
      <c r="O9" s="43">
        <v>0.03</v>
      </c>
      <c r="P9" s="43">
        <v>0.04</v>
      </c>
      <c r="Q9" s="20"/>
    </row>
    <row r="10" spans="1:17" x14ac:dyDescent="0.25">
      <c r="A10" s="19" t="s">
        <v>33</v>
      </c>
      <c r="B10" s="21"/>
      <c r="C10" s="20"/>
      <c r="D10" s="20"/>
      <c r="E10" s="20"/>
      <c r="F10" s="20"/>
      <c r="G10" s="20"/>
      <c r="H10" s="20"/>
      <c r="I10" s="22">
        <v>5.0000000000000001E-3</v>
      </c>
      <c r="J10" s="20"/>
      <c r="K10" s="20"/>
      <c r="L10" s="20"/>
      <c r="M10" s="20"/>
      <c r="N10" s="20"/>
      <c r="O10" s="20"/>
      <c r="P10" s="20"/>
      <c r="Q10" s="23" t="s">
        <v>48</v>
      </c>
    </row>
    <row r="11" spans="1:17" x14ac:dyDescent="0.25">
      <c r="A11" s="12" t="s">
        <v>34</v>
      </c>
      <c r="B11" s="14">
        <v>2300000</v>
      </c>
      <c r="C11" s="12">
        <v>27</v>
      </c>
      <c r="D11" s="15">
        <f>(B11/30)*$C$11</f>
        <v>2070000.0000000002</v>
      </c>
      <c r="E11" s="15">
        <f>IF(B11&lt;=$C$6,$B$7,$C$7)</f>
        <v>0</v>
      </c>
      <c r="F11" s="15">
        <f>D11+E11</f>
        <v>2070000.0000000002</v>
      </c>
      <c r="G11" s="15">
        <f>D11*0.085</f>
        <v>175950.00000000003</v>
      </c>
      <c r="H11" s="15">
        <f>D11*0.12</f>
        <v>248400.00000000003</v>
      </c>
      <c r="I11" s="15">
        <f>D11*$I$10</f>
        <v>10350.000000000002</v>
      </c>
      <c r="J11" s="14">
        <f>F11*0.0833</f>
        <v>172431.00000000003</v>
      </c>
      <c r="K11" s="14">
        <f>F11*0.0833</f>
        <v>172431.00000000003</v>
      </c>
      <c r="L11" s="14">
        <f>(K11*C11*0.12)/30</f>
        <v>18622.548000000003</v>
      </c>
      <c r="M11" s="15">
        <f>D11*0.0417</f>
        <v>86319.000000000015</v>
      </c>
      <c r="N11" s="14">
        <f>IF(D11&gt;=$D$6,D11*0.02,$C$7)</f>
        <v>0</v>
      </c>
      <c r="O11" s="14">
        <f>IF(D11&gt;=$D$6,D11*0.03,$C$7)</f>
        <v>0</v>
      </c>
      <c r="P11" s="15">
        <f>D11*0.04</f>
        <v>82800.000000000015</v>
      </c>
      <c r="Q11" s="15">
        <f>SUM(F11:P11)</f>
        <v>3037303.5480000004</v>
      </c>
    </row>
    <row r="12" spans="1:17" x14ac:dyDescent="0.25">
      <c r="A12" s="12" t="s">
        <v>47</v>
      </c>
      <c r="B12" s="14">
        <v>1200000</v>
      </c>
      <c r="C12" s="12">
        <v>30</v>
      </c>
      <c r="D12" s="14">
        <f>(B12/30)*C12</f>
        <v>1200000</v>
      </c>
      <c r="E12" s="15">
        <f>IF(B12&lt;=$C$6,$B$7,$C$7)</f>
        <v>106454</v>
      </c>
      <c r="F12" s="15">
        <f>D12+E12</f>
        <v>1306454</v>
      </c>
      <c r="G12" s="15">
        <f>D12*0.085</f>
        <v>102000.00000000001</v>
      </c>
      <c r="H12" s="15">
        <f>D12*0.12</f>
        <v>144000</v>
      </c>
      <c r="I12" s="15">
        <f t="shared" ref="I12:I17" si="0">D12*$I$10</f>
        <v>6000</v>
      </c>
      <c r="J12" s="14">
        <f>F12*0.0833</f>
        <v>108827.6182</v>
      </c>
      <c r="K12" s="14">
        <f t="shared" ref="K12:K34" si="1">F12*0.0833</f>
        <v>108827.6182</v>
      </c>
      <c r="L12" s="14">
        <f>(K12*C12*0.12)/30</f>
        <v>13059.314183999999</v>
      </c>
      <c r="M12" s="15">
        <f>D12*0.0417</f>
        <v>50040</v>
      </c>
      <c r="N12" s="14">
        <f>IF(D12&gt;=$D$6,D12*0.02,$C$7)</f>
        <v>0</v>
      </c>
      <c r="O12" s="14">
        <f>IF(D12&gt;=$D$6,D12*0.03,$C$7)</f>
        <v>0</v>
      </c>
      <c r="P12" s="15">
        <f>D12*0.04</f>
        <v>48000</v>
      </c>
      <c r="Q12" s="15">
        <f>SUM(F12:P12)</f>
        <v>1887208.5505839998</v>
      </c>
    </row>
    <row r="13" spans="1:17" x14ac:dyDescent="0.25">
      <c r="A13" s="12"/>
      <c r="B13" s="14"/>
      <c r="C13" s="12"/>
      <c r="D13" s="14">
        <f t="shared" ref="D13:D34" si="2">(B13/30)*C13</f>
        <v>0</v>
      </c>
      <c r="E13" s="15">
        <f t="shared" ref="E13:E34" si="3">IF(B13&lt;=$C$6,$B$7,$C$7)</f>
        <v>106454</v>
      </c>
      <c r="F13" s="15">
        <f t="shared" ref="F13:F34" si="4">D13+E13</f>
        <v>106454</v>
      </c>
      <c r="G13" s="15">
        <f t="shared" ref="G13:G34" si="5">D13*0.085</f>
        <v>0</v>
      </c>
      <c r="H13" s="15">
        <f t="shared" ref="H13:H34" si="6">D13*0.12</f>
        <v>0</v>
      </c>
      <c r="I13" s="15">
        <f t="shared" si="0"/>
        <v>0</v>
      </c>
      <c r="J13" s="14">
        <f t="shared" ref="J13:J34" si="7">F13*0.0833</f>
        <v>8867.6182000000008</v>
      </c>
      <c r="K13" s="14">
        <f t="shared" si="1"/>
        <v>8867.6182000000008</v>
      </c>
      <c r="L13" s="14">
        <f t="shared" ref="L13:L34" si="8">(K13*C13*0.12)/30</f>
        <v>0</v>
      </c>
      <c r="M13" s="15">
        <f t="shared" ref="M13:M34" si="9">D13*0.0417</f>
        <v>0</v>
      </c>
      <c r="N13" s="14">
        <f t="shared" ref="N13:N34" si="10">IF(D13&gt;=$D$6,D13*0.02,$C$7)</f>
        <v>0</v>
      </c>
      <c r="O13" s="14">
        <f t="shared" ref="O13:O34" si="11">IF(D13&gt;=$D$6,D13*0.03,$C$7)</f>
        <v>0</v>
      </c>
      <c r="P13" s="15">
        <f t="shared" ref="P13:P18" si="12">D13*0.04</f>
        <v>0</v>
      </c>
      <c r="Q13" s="15">
        <f t="shared" ref="Q13:Q34" si="13">SUM(F13:P13)</f>
        <v>124189.23639999999</v>
      </c>
    </row>
    <row r="14" spans="1:17" x14ac:dyDescent="0.25">
      <c r="A14" s="12"/>
      <c r="B14" s="14"/>
      <c r="C14" s="12"/>
      <c r="D14" s="14">
        <f t="shared" si="2"/>
        <v>0</v>
      </c>
      <c r="E14" s="15">
        <f t="shared" si="3"/>
        <v>106454</v>
      </c>
      <c r="F14" s="15">
        <f t="shared" si="4"/>
        <v>106454</v>
      </c>
      <c r="G14" s="15">
        <f t="shared" si="5"/>
        <v>0</v>
      </c>
      <c r="H14" s="15">
        <f t="shared" si="6"/>
        <v>0</v>
      </c>
      <c r="I14" s="15">
        <f t="shared" si="0"/>
        <v>0</v>
      </c>
      <c r="J14" s="14">
        <f t="shared" si="7"/>
        <v>8867.6182000000008</v>
      </c>
      <c r="K14" s="14">
        <f t="shared" si="1"/>
        <v>8867.6182000000008</v>
      </c>
      <c r="L14" s="14">
        <f t="shared" si="8"/>
        <v>0</v>
      </c>
      <c r="M14" s="15">
        <f t="shared" si="9"/>
        <v>0</v>
      </c>
      <c r="N14" s="14">
        <f t="shared" si="10"/>
        <v>0</v>
      </c>
      <c r="O14" s="14">
        <f t="shared" si="11"/>
        <v>0</v>
      </c>
      <c r="P14" s="15">
        <f t="shared" si="12"/>
        <v>0</v>
      </c>
      <c r="Q14" s="15">
        <f t="shared" si="13"/>
        <v>124189.23639999999</v>
      </c>
    </row>
    <row r="15" spans="1:17" x14ac:dyDescent="0.25">
      <c r="A15" s="12"/>
      <c r="B15" s="14"/>
      <c r="C15" s="12"/>
      <c r="D15" s="14">
        <f t="shared" si="2"/>
        <v>0</v>
      </c>
      <c r="E15" s="15">
        <f t="shared" si="3"/>
        <v>106454</v>
      </c>
      <c r="F15" s="15">
        <f t="shared" si="4"/>
        <v>106454</v>
      </c>
      <c r="G15" s="15">
        <f t="shared" si="5"/>
        <v>0</v>
      </c>
      <c r="H15" s="15">
        <f t="shared" si="6"/>
        <v>0</v>
      </c>
      <c r="I15" s="15">
        <f t="shared" si="0"/>
        <v>0</v>
      </c>
      <c r="J15" s="14">
        <f t="shared" si="7"/>
        <v>8867.6182000000008</v>
      </c>
      <c r="K15" s="14">
        <f t="shared" si="1"/>
        <v>8867.6182000000008</v>
      </c>
      <c r="L15" s="14">
        <f t="shared" si="8"/>
        <v>0</v>
      </c>
      <c r="M15" s="15">
        <f t="shared" si="9"/>
        <v>0</v>
      </c>
      <c r="N15" s="14">
        <f t="shared" si="10"/>
        <v>0</v>
      </c>
      <c r="O15" s="14">
        <f t="shared" si="11"/>
        <v>0</v>
      </c>
      <c r="P15" s="15">
        <f t="shared" si="12"/>
        <v>0</v>
      </c>
      <c r="Q15" s="15">
        <f t="shared" si="13"/>
        <v>124189.23639999999</v>
      </c>
    </row>
    <row r="16" spans="1:17" x14ac:dyDescent="0.25">
      <c r="A16" s="12"/>
      <c r="B16" s="14"/>
      <c r="C16" s="12"/>
      <c r="D16" s="14">
        <f t="shared" si="2"/>
        <v>0</v>
      </c>
      <c r="E16" s="15">
        <f t="shared" si="3"/>
        <v>106454</v>
      </c>
      <c r="F16" s="15">
        <f t="shared" si="4"/>
        <v>106454</v>
      </c>
      <c r="G16" s="15">
        <f t="shared" si="5"/>
        <v>0</v>
      </c>
      <c r="H16" s="15">
        <f t="shared" si="6"/>
        <v>0</v>
      </c>
      <c r="I16" s="15">
        <f t="shared" si="0"/>
        <v>0</v>
      </c>
      <c r="J16" s="14">
        <f t="shared" si="7"/>
        <v>8867.6182000000008</v>
      </c>
      <c r="K16" s="14">
        <f t="shared" si="1"/>
        <v>8867.6182000000008</v>
      </c>
      <c r="L16" s="14">
        <f t="shared" si="8"/>
        <v>0</v>
      </c>
      <c r="M16" s="15">
        <f t="shared" si="9"/>
        <v>0</v>
      </c>
      <c r="N16" s="14">
        <f t="shared" si="10"/>
        <v>0</v>
      </c>
      <c r="O16" s="14">
        <f t="shared" si="11"/>
        <v>0</v>
      </c>
      <c r="P16" s="15">
        <f t="shared" si="12"/>
        <v>0</v>
      </c>
      <c r="Q16" s="15">
        <f t="shared" si="13"/>
        <v>124189.23639999999</v>
      </c>
    </row>
    <row r="17" spans="1:17" x14ac:dyDescent="0.25">
      <c r="A17" s="30"/>
      <c r="B17" s="14"/>
      <c r="C17" s="12"/>
      <c r="D17" s="14">
        <f t="shared" si="2"/>
        <v>0</v>
      </c>
      <c r="E17" s="15">
        <f t="shared" si="3"/>
        <v>106454</v>
      </c>
      <c r="F17" s="15">
        <f t="shared" si="4"/>
        <v>106454</v>
      </c>
      <c r="G17" s="15">
        <f t="shared" si="5"/>
        <v>0</v>
      </c>
      <c r="H17" s="15">
        <f t="shared" si="6"/>
        <v>0</v>
      </c>
      <c r="I17" s="31">
        <f t="shared" si="0"/>
        <v>0</v>
      </c>
      <c r="J17" s="14">
        <f t="shared" si="7"/>
        <v>8867.6182000000008</v>
      </c>
      <c r="K17" s="14">
        <f t="shared" si="1"/>
        <v>8867.6182000000008</v>
      </c>
      <c r="L17" s="14">
        <f t="shared" si="8"/>
        <v>0</v>
      </c>
      <c r="M17" s="15">
        <f t="shared" si="9"/>
        <v>0</v>
      </c>
      <c r="N17" s="14">
        <f t="shared" si="10"/>
        <v>0</v>
      </c>
      <c r="O17" s="14">
        <f t="shared" si="11"/>
        <v>0</v>
      </c>
      <c r="P17" s="15">
        <f t="shared" si="12"/>
        <v>0</v>
      </c>
      <c r="Q17" s="15">
        <f t="shared" si="13"/>
        <v>124189.23639999999</v>
      </c>
    </row>
    <row r="18" spans="1:17" x14ac:dyDescent="0.25">
      <c r="A18" s="16" t="s">
        <v>35</v>
      </c>
      <c r="B18" s="26"/>
      <c r="C18" s="27"/>
      <c r="D18" s="28">
        <f t="shared" si="2"/>
        <v>0</v>
      </c>
      <c r="E18" s="29">
        <f t="shared" si="3"/>
        <v>106454</v>
      </c>
      <c r="F18" s="29">
        <f t="shared" si="4"/>
        <v>106454</v>
      </c>
      <c r="G18" s="29">
        <f t="shared" si="5"/>
        <v>0</v>
      </c>
      <c r="H18" s="29">
        <f t="shared" si="6"/>
        <v>0</v>
      </c>
      <c r="I18" s="22" t="s">
        <v>6</v>
      </c>
      <c r="J18" s="35">
        <f t="shared" si="7"/>
        <v>8867.6182000000008</v>
      </c>
      <c r="K18" s="35">
        <f t="shared" si="1"/>
        <v>8867.6182000000008</v>
      </c>
      <c r="L18" s="35">
        <f t="shared" si="8"/>
        <v>0</v>
      </c>
      <c r="M18" s="36">
        <f t="shared" si="9"/>
        <v>0</v>
      </c>
      <c r="N18" s="35">
        <f t="shared" si="10"/>
        <v>0</v>
      </c>
      <c r="O18" s="35">
        <f t="shared" si="11"/>
        <v>0</v>
      </c>
      <c r="P18" s="36">
        <f t="shared" si="12"/>
        <v>0</v>
      </c>
      <c r="Q18" s="36">
        <f t="shared" si="13"/>
        <v>124189.23639999999</v>
      </c>
    </row>
    <row r="19" spans="1:17" x14ac:dyDescent="0.25">
      <c r="A19" s="13" t="s">
        <v>33</v>
      </c>
      <c r="B19" s="26"/>
      <c r="C19" s="27"/>
      <c r="D19" s="28"/>
      <c r="E19" s="29"/>
      <c r="F19" s="29"/>
      <c r="G19" s="29"/>
      <c r="H19" s="29"/>
      <c r="I19" s="22">
        <v>2.4E-2</v>
      </c>
      <c r="J19" s="26"/>
      <c r="K19" s="26"/>
      <c r="L19" s="26"/>
      <c r="M19" s="34"/>
      <c r="N19" s="26"/>
      <c r="O19" s="26"/>
      <c r="P19" s="34"/>
      <c r="Q19" s="33" t="s">
        <v>48</v>
      </c>
    </row>
    <row r="20" spans="1:17" x14ac:dyDescent="0.25">
      <c r="A20" s="12" t="s">
        <v>36</v>
      </c>
      <c r="B20" s="14">
        <v>1200000</v>
      </c>
      <c r="C20" s="12">
        <v>27</v>
      </c>
      <c r="D20" s="14">
        <f t="shared" si="2"/>
        <v>1080000</v>
      </c>
      <c r="E20" s="15">
        <f t="shared" si="3"/>
        <v>106454</v>
      </c>
      <c r="F20" s="15">
        <f t="shared" si="4"/>
        <v>1186454</v>
      </c>
      <c r="G20" s="15">
        <f t="shared" si="5"/>
        <v>91800</v>
      </c>
      <c r="H20" s="32">
        <f t="shared" si="6"/>
        <v>129600</v>
      </c>
      <c r="I20" s="15">
        <f>D20*$I$19</f>
        <v>25920</v>
      </c>
      <c r="J20" s="14">
        <f t="shared" si="7"/>
        <v>98831.618199999997</v>
      </c>
      <c r="K20" s="14">
        <f t="shared" si="1"/>
        <v>98831.618199999997</v>
      </c>
      <c r="L20" s="14">
        <f t="shared" si="8"/>
        <v>10673.814765599998</v>
      </c>
      <c r="M20" s="15">
        <f t="shared" si="9"/>
        <v>45036</v>
      </c>
      <c r="N20" s="14">
        <f t="shared" si="10"/>
        <v>0</v>
      </c>
      <c r="O20" s="14">
        <f t="shared" si="11"/>
        <v>0</v>
      </c>
      <c r="P20" s="15">
        <f>D20*0.04</f>
        <v>43200</v>
      </c>
      <c r="Q20" s="15">
        <f t="shared" si="13"/>
        <v>1730347.0511655998</v>
      </c>
    </row>
    <row r="21" spans="1:17" x14ac:dyDescent="0.25">
      <c r="A21" s="12"/>
      <c r="B21" s="14"/>
      <c r="C21" s="12"/>
      <c r="D21" s="14">
        <f t="shared" si="2"/>
        <v>0</v>
      </c>
      <c r="E21" s="15">
        <f t="shared" si="3"/>
        <v>106454</v>
      </c>
      <c r="F21" s="15">
        <f t="shared" si="4"/>
        <v>106454</v>
      </c>
      <c r="G21" s="15">
        <f t="shared" si="5"/>
        <v>0</v>
      </c>
      <c r="H21" s="15">
        <f t="shared" si="6"/>
        <v>0</v>
      </c>
      <c r="I21" s="15">
        <f t="shared" ref="I21:I25" si="14">D21*$I$19</f>
        <v>0</v>
      </c>
      <c r="J21" s="14">
        <f t="shared" si="7"/>
        <v>8867.6182000000008</v>
      </c>
      <c r="K21" s="14">
        <f t="shared" si="1"/>
        <v>8867.6182000000008</v>
      </c>
      <c r="L21" s="14">
        <f t="shared" si="8"/>
        <v>0</v>
      </c>
      <c r="M21" s="15">
        <f t="shared" si="9"/>
        <v>0</v>
      </c>
      <c r="N21" s="14">
        <f t="shared" si="10"/>
        <v>0</v>
      </c>
      <c r="O21" s="14">
        <f t="shared" si="11"/>
        <v>0</v>
      </c>
      <c r="P21" s="15">
        <f t="shared" ref="P21:P34" si="15">D21*0.04</f>
        <v>0</v>
      </c>
      <c r="Q21" s="15">
        <f t="shared" si="13"/>
        <v>124189.23639999999</v>
      </c>
    </row>
    <row r="22" spans="1:17" x14ac:dyDescent="0.25">
      <c r="A22" s="12"/>
      <c r="B22" s="14"/>
      <c r="C22" s="12"/>
      <c r="D22" s="14">
        <f t="shared" si="2"/>
        <v>0</v>
      </c>
      <c r="E22" s="15">
        <f t="shared" si="3"/>
        <v>106454</v>
      </c>
      <c r="F22" s="15">
        <f t="shared" si="4"/>
        <v>106454</v>
      </c>
      <c r="G22" s="15">
        <f t="shared" si="5"/>
        <v>0</v>
      </c>
      <c r="H22" s="15">
        <f t="shared" si="6"/>
        <v>0</v>
      </c>
      <c r="I22" s="15">
        <f t="shared" si="14"/>
        <v>0</v>
      </c>
      <c r="J22" s="14">
        <f t="shared" si="7"/>
        <v>8867.6182000000008</v>
      </c>
      <c r="K22" s="14">
        <f t="shared" si="1"/>
        <v>8867.6182000000008</v>
      </c>
      <c r="L22" s="14">
        <f t="shared" si="8"/>
        <v>0</v>
      </c>
      <c r="M22" s="15">
        <f t="shared" si="9"/>
        <v>0</v>
      </c>
      <c r="N22" s="14">
        <f t="shared" si="10"/>
        <v>0</v>
      </c>
      <c r="O22" s="14">
        <f t="shared" si="11"/>
        <v>0</v>
      </c>
      <c r="P22" s="15">
        <f t="shared" si="15"/>
        <v>0</v>
      </c>
      <c r="Q22" s="15">
        <f t="shared" si="13"/>
        <v>124189.23639999999</v>
      </c>
    </row>
    <row r="23" spans="1:17" x14ac:dyDescent="0.25">
      <c r="A23" s="12"/>
      <c r="B23" s="14"/>
      <c r="C23" s="12"/>
      <c r="D23" s="14">
        <f t="shared" si="2"/>
        <v>0</v>
      </c>
      <c r="E23" s="15">
        <f t="shared" si="3"/>
        <v>106454</v>
      </c>
      <c r="F23" s="15">
        <f t="shared" si="4"/>
        <v>106454</v>
      </c>
      <c r="G23" s="15">
        <f t="shared" si="5"/>
        <v>0</v>
      </c>
      <c r="H23" s="15">
        <f t="shared" si="6"/>
        <v>0</v>
      </c>
      <c r="I23" s="15">
        <f t="shared" si="14"/>
        <v>0</v>
      </c>
      <c r="J23" s="14">
        <f t="shared" si="7"/>
        <v>8867.6182000000008</v>
      </c>
      <c r="K23" s="14">
        <f t="shared" si="1"/>
        <v>8867.6182000000008</v>
      </c>
      <c r="L23" s="14">
        <f t="shared" si="8"/>
        <v>0</v>
      </c>
      <c r="M23" s="15">
        <f t="shared" si="9"/>
        <v>0</v>
      </c>
      <c r="N23" s="14">
        <f t="shared" si="10"/>
        <v>0</v>
      </c>
      <c r="O23" s="14">
        <f t="shared" si="11"/>
        <v>0</v>
      </c>
      <c r="P23" s="15">
        <f t="shared" si="15"/>
        <v>0</v>
      </c>
      <c r="Q23" s="15">
        <f t="shared" si="13"/>
        <v>124189.23639999999</v>
      </c>
    </row>
    <row r="24" spans="1:17" x14ac:dyDescent="0.25">
      <c r="A24" s="12"/>
      <c r="B24" s="14"/>
      <c r="C24" s="12"/>
      <c r="D24" s="14">
        <f t="shared" si="2"/>
        <v>0</v>
      </c>
      <c r="E24" s="15">
        <f t="shared" si="3"/>
        <v>106454</v>
      </c>
      <c r="F24" s="15">
        <f t="shared" si="4"/>
        <v>106454</v>
      </c>
      <c r="G24" s="15">
        <f t="shared" si="5"/>
        <v>0</v>
      </c>
      <c r="H24" s="15">
        <f t="shared" si="6"/>
        <v>0</v>
      </c>
      <c r="I24" s="15">
        <f t="shared" si="14"/>
        <v>0</v>
      </c>
      <c r="J24" s="14">
        <f t="shared" si="7"/>
        <v>8867.6182000000008</v>
      </c>
      <c r="K24" s="14">
        <f t="shared" si="1"/>
        <v>8867.6182000000008</v>
      </c>
      <c r="L24" s="14">
        <f t="shared" si="8"/>
        <v>0</v>
      </c>
      <c r="M24" s="15">
        <f t="shared" si="9"/>
        <v>0</v>
      </c>
      <c r="N24" s="14">
        <f t="shared" si="10"/>
        <v>0</v>
      </c>
      <c r="O24" s="14">
        <f t="shared" si="11"/>
        <v>0</v>
      </c>
      <c r="P24" s="15">
        <f t="shared" si="15"/>
        <v>0</v>
      </c>
      <c r="Q24" s="15">
        <f t="shared" si="13"/>
        <v>124189.23639999999</v>
      </c>
    </row>
    <row r="25" spans="1:17" x14ac:dyDescent="0.25">
      <c r="A25" s="12"/>
      <c r="B25" s="14"/>
      <c r="C25" s="12"/>
      <c r="D25" s="14">
        <f t="shared" si="2"/>
        <v>0</v>
      </c>
      <c r="E25" s="15">
        <f t="shared" si="3"/>
        <v>106454</v>
      </c>
      <c r="F25" s="15">
        <f t="shared" si="4"/>
        <v>106454</v>
      </c>
      <c r="G25" s="15">
        <f t="shared" si="5"/>
        <v>0</v>
      </c>
      <c r="H25" s="15">
        <f t="shared" si="6"/>
        <v>0</v>
      </c>
      <c r="I25" s="15">
        <f t="shared" si="14"/>
        <v>0</v>
      </c>
      <c r="J25" s="14">
        <f t="shared" si="7"/>
        <v>8867.6182000000008</v>
      </c>
      <c r="K25" s="14">
        <f t="shared" si="1"/>
        <v>8867.6182000000008</v>
      </c>
      <c r="L25" s="14">
        <f t="shared" si="8"/>
        <v>0</v>
      </c>
      <c r="M25" s="15">
        <f t="shared" si="9"/>
        <v>0</v>
      </c>
      <c r="N25" s="14">
        <f t="shared" si="10"/>
        <v>0</v>
      </c>
      <c r="O25" s="14">
        <f t="shared" si="11"/>
        <v>0</v>
      </c>
      <c r="P25" s="15">
        <f t="shared" si="15"/>
        <v>0</v>
      </c>
      <c r="Q25" s="25">
        <f t="shared" si="13"/>
        <v>124189.23639999999</v>
      </c>
    </row>
    <row r="26" spans="1:17" x14ac:dyDescent="0.25">
      <c r="A26" s="16" t="s">
        <v>37</v>
      </c>
      <c r="B26" s="26"/>
      <c r="C26" s="20"/>
      <c r="D26" s="35">
        <f t="shared" si="2"/>
        <v>0</v>
      </c>
      <c r="E26" s="36">
        <f t="shared" si="3"/>
        <v>106454</v>
      </c>
      <c r="F26" s="36">
        <f t="shared" si="4"/>
        <v>106454</v>
      </c>
      <c r="G26" s="36">
        <f t="shared" si="5"/>
        <v>0</v>
      </c>
      <c r="H26" s="36">
        <f t="shared" si="6"/>
        <v>0</v>
      </c>
      <c r="I26" s="22" t="s">
        <v>6</v>
      </c>
      <c r="J26" s="35">
        <f t="shared" si="7"/>
        <v>8867.6182000000008</v>
      </c>
      <c r="K26" s="35">
        <f t="shared" si="1"/>
        <v>8867.6182000000008</v>
      </c>
      <c r="L26" s="35">
        <f t="shared" si="8"/>
        <v>0</v>
      </c>
      <c r="M26" s="36">
        <f t="shared" si="9"/>
        <v>0</v>
      </c>
      <c r="N26" s="35">
        <f t="shared" si="10"/>
        <v>0</v>
      </c>
      <c r="O26" s="35">
        <f t="shared" si="11"/>
        <v>0</v>
      </c>
      <c r="P26" s="36">
        <f t="shared" si="15"/>
        <v>0</v>
      </c>
      <c r="Q26" s="44">
        <f t="shared" si="13"/>
        <v>124189.23639999999</v>
      </c>
    </row>
    <row r="27" spans="1:17" x14ac:dyDescent="0.25">
      <c r="A27" s="13" t="s">
        <v>33</v>
      </c>
      <c r="B27" s="26"/>
      <c r="C27" s="20"/>
      <c r="D27" s="35"/>
      <c r="E27" s="36"/>
      <c r="F27" s="36"/>
      <c r="G27" s="36"/>
      <c r="H27" s="36"/>
      <c r="I27" s="22">
        <v>5.0000000000000001E-3</v>
      </c>
      <c r="J27" s="26"/>
      <c r="K27" s="26"/>
      <c r="L27" s="26"/>
      <c r="M27" s="34"/>
      <c r="N27" s="26"/>
      <c r="O27" s="26"/>
      <c r="P27" s="34"/>
      <c r="Q27" s="33" t="s">
        <v>48</v>
      </c>
    </row>
    <row r="28" spans="1:17" x14ac:dyDescent="0.25">
      <c r="A28" s="12" t="s">
        <v>38</v>
      </c>
      <c r="B28" s="14">
        <v>908526</v>
      </c>
      <c r="C28" s="12">
        <v>30</v>
      </c>
      <c r="D28" s="14">
        <f t="shared" si="2"/>
        <v>908526</v>
      </c>
      <c r="E28" s="15">
        <f t="shared" si="3"/>
        <v>106454</v>
      </c>
      <c r="F28" s="15">
        <f t="shared" si="4"/>
        <v>1014980</v>
      </c>
      <c r="G28" s="15">
        <f t="shared" si="5"/>
        <v>77224.710000000006</v>
      </c>
      <c r="H28" s="15">
        <f t="shared" si="6"/>
        <v>109023.12</v>
      </c>
      <c r="I28" s="15">
        <f>D28*$I$27</f>
        <v>4542.63</v>
      </c>
      <c r="J28" s="14">
        <f t="shared" si="7"/>
        <v>84547.834000000003</v>
      </c>
      <c r="K28" s="14">
        <f t="shared" si="1"/>
        <v>84547.834000000003</v>
      </c>
      <c r="L28" s="14">
        <f t="shared" si="8"/>
        <v>10145.74008</v>
      </c>
      <c r="M28" s="15">
        <f t="shared" si="9"/>
        <v>37885.534200000002</v>
      </c>
      <c r="N28" s="14">
        <f t="shared" si="10"/>
        <v>0</v>
      </c>
      <c r="O28" s="14">
        <f t="shared" si="11"/>
        <v>0</v>
      </c>
      <c r="P28" s="15">
        <f t="shared" si="15"/>
        <v>36341.040000000001</v>
      </c>
      <c r="Q28" s="15">
        <f t="shared" si="13"/>
        <v>1459238.4422800001</v>
      </c>
    </row>
    <row r="29" spans="1:17" x14ac:dyDescent="0.25">
      <c r="A29" s="12"/>
      <c r="B29" s="14"/>
      <c r="C29" s="12"/>
      <c r="D29" s="14">
        <f t="shared" si="2"/>
        <v>0</v>
      </c>
      <c r="E29" s="15">
        <f t="shared" si="3"/>
        <v>106454</v>
      </c>
      <c r="F29" s="15">
        <f t="shared" si="4"/>
        <v>106454</v>
      </c>
      <c r="G29" s="15">
        <f t="shared" si="5"/>
        <v>0</v>
      </c>
      <c r="H29" s="15">
        <f t="shared" si="6"/>
        <v>0</v>
      </c>
      <c r="I29" s="15">
        <f t="shared" ref="I29:I34" si="16">D29*$I$27</f>
        <v>0</v>
      </c>
      <c r="J29" s="14">
        <f t="shared" si="7"/>
        <v>8867.6182000000008</v>
      </c>
      <c r="K29" s="14">
        <f t="shared" si="1"/>
        <v>8867.6182000000008</v>
      </c>
      <c r="L29" s="14">
        <f t="shared" si="8"/>
        <v>0</v>
      </c>
      <c r="M29" s="15">
        <f t="shared" si="9"/>
        <v>0</v>
      </c>
      <c r="N29" s="14">
        <f t="shared" si="10"/>
        <v>0</v>
      </c>
      <c r="O29" s="14">
        <f t="shared" si="11"/>
        <v>0</v>
      </c>
      <c r="P29" s="15">
        <f t="shared" si="15"/>
        <v>0</v>
      </c>
      <c r="Q29" s="15">
        <f t="shared" si="13"/>
        <v>124189.23639999999</v>
      </c>
    </row>
    <row r="30" spans="1:17" x14ac:dyDescent="0.25">
      <c r="A30" s="12"/>
      <c r="B30" s="14"/>
      <c r="C30" s="12"/>
      <c r="D30" s="14">
        <f t="shared" si="2"/>
        <v>0</v>
      </c>
      <c r="E30" s="15">
        <f t="shared" si="3"/>
        <v>106454</v>
      </c>
      <c r="F30" s="15">
        <f t="shared" si="4"/>
        <v>106454</v>
      </c>
      <c r="G30" s="15">
        <f t="shared" si="5"/>
        <v>0</v>
      </c>
      <c r="H30" s="15">
        <f t="shared" si="6"/>
        <v>0</v>
      </c>
      <c r="I30" s="15">
        <f t="shared" si="16"/>
        <v>0</v>
      </c>
      <c r="J30" s="14">
        <f t="shared" si="7"/>
        <v>8867.6182000000008</v>
      </c>
      <c r="K30" s="14">
        <f t="shared" si="1"/>
        <v>8867.6182000000008</v>
      </c>
      <c r="L30" s="14">
        <f t="shared" si="8"/>
        <v>0</v>
      </c>
      <c r="M30" s="15">
        <f t="shared" si="9"/>
        <v>0</v>
      </c>
      <c r="N30" s="14">
        <f t="shared" si="10"/>
        <v>0</v>
      </c>
      <c r="O30" s="14">
        <f t="shared" si="11"/>
        <v>0</v>
      </c>
      <c r="P30" s="15">
        <f t="shared" si="15"/>
        <v>0</v>
      </c>
      <c r="Q30" s="15">
        <f t="shared" si="13"/>
        <v>124189.23639999999</v>
      </c>
    </row>
    <row r="31" spans="1:17" x14ac:dyDescent="0.25">
      <c r="A31" s="12"/>
      <c r="B31" s="14"/>
      <c r="C31" s="12"/>
      <c r="D31" s="14">
        <f t="shared" si="2"/>
        <v>0</v>
      </c>
      <c r="E31" s="15">
        <f t="shared" si="3"/>
        <v>106454</v>
      </c>
      <c r="F31" s="15">
        <f t="shared" si="4"/>
        <v>106454</v>
      </c>
      <c r="G31" s="15">
        <f t="shared" si="5"/>
        <v>0</v>
      </c>
      <c r="H31" s="15">
        <f t="shared" si="6"/>
        <v>0</v>
      </c>
      <c r="I31" s="15">
        <f t="shared" si="16"/>
        <v>0</v>
      </c>
      <c r="J31" s="14">
        <f t="shared" si="7"/>
        <v>8867.6182000000008</v>
      </c>
      <c r="K31" s="14">
        <f t="shared" si="1"/>
        <v>8867.6182000000008</v>
      </c>
      <c r="L31" s="14">
        <f t="shared" si="8"/>
        <v>0</v>
      </c>
      <c r="M31" s="15">
        <f t="shared" si="9"/>
        <v>0</v>
      </c>
      <c r="N31" s="14">
        <f t="shared" si="10"/>
        <v>0</v>
      </c>
      <c r="O31" s="14">
        <f t="shared" si="11"/>
        <v>0</v>
      </c>
      <c r="P31" s="15">
        <f t="shared" si="15"/>
        <v>0</v>
      </c>
      <c r="Q31" s="15">
        <f t="shared" si="13"/>
        <v>124189.23639999999</v>
      </c>
    </row>
    <row r="32" spans="1:17" x14ac:dyDescent="0.25">
      <c r="A32" s="12"/>
      <c r="B32" s="14"/>
      <c r="C32" s="12"/>
      <c r="D32" s="14">
        <f t="shared" si="2"/>
        <v>0</v>
      </c>
      <c r="E32" s="15">
        <f t="shared" si="3"/>
        <v>106454</v>
      </c>
      <c r="F32" s="15">
        <f t="shared" si="4"/>
        <v>106454</v>
      </c>
      <c r="G32" s="15">
        <f t="shared" si="5"/>
        <v>0</v>
      </c>
      <c r="H32" s="15">
        <f t="shared" si="6"/>
        <v>0</v>
      </c>
      <c r="I32" s="15">
        <f t="shared" si="16"/>
        <v>0</v>
      </c>
      <c r="J32" s="14">
        <f t="shared" si="7"/>
        <v>8867.6182000000008</v>
      </c>
      <c r="K32" s="14">
        <f t="shared" si="1"/>
        <v>8867.6182000000008</v>
      </c>
      <c r="L32" s="14">
        <f t="shared" si="8"/>
        <v>0</v>
      </c>
      <c r="M32" s="15">
        <f t="shared" si="9"/>
        <v>0</v>
      </c>
      <c r="N32" s="14">
        <f t="shared" si="10"/>
        <v>0</v>
      </c>
      <c r="O32" s="14">
        <f t="shared" si="11"/>
        <v>0</v>
      </c>
      <c r="P32" s="15">
        <f t="shared" si="15"/>
        <v>0</v>
      </c>
      <c r="Q32" s="15">
        <f t="shared" si="13"/>
        <v>124189.23639999999</v>
      </c>
    </row>
    <row r="33" spans="1:17" x14ac:dyDescent="0.25">
      <c r="A33" s="12"/>
      <c r="B33" s="14"/>
      <c r="C33" s="12"/>
      <c r="D33" s="14">
        <f t="shared" si="2"/>
        <v>0</v>
      </c>
      <c r="E33" s="15">
        <f t="shared" si="3"/>
        <v>106454</v>
      </c>
      <c r="F33" s="15">
        <f t="shared" si="4"/>
        <v>106454</v>
      </c>
      <c r="G33" s="15">
        <f t="shared" si="5"/>
        <v>0</v>
      </c>
      <c r="H33" s="15">
        <f t="shared" si="6"/>
        <v>0</v>
      </c>
      <c r="I33" s="15">
        <f t="shared" si="16"/>
        <v>0</v>
      </c>
      <c r="J33" s="14">
        <f t="shared" si="7"/>
        <v>8867.6182000000008</v>
      </c>
      <c r="K33" s="14">
        <f t="shared" si="1"/>
        <v>8867.6182000000008</v>
      </c>
      <c r="L33" s="14">
        <f t="shared" si="8"/>
        <v>0</v>
      </c>
      <c r="M33" s="15">
        <f t="shared" si="9"/>
        <v>0</v>
      </c>
      <c r="N33" s="14">
        <f t="shared" si="10"/>
        <v>0</v>
      </c>
      <c r="O33" s="14">
        <f t="shared" si="11"/>
        <v>0</v>
      </c>
      <c r="P33" s="15">
        <f t="shared" si="15"/>
        <v>0</v>
      </c>
      <c r="Q33" s="15">
        <f t="shared" si="13"/>
        <v>124189.23639999999</v>
      </c>
    </row>
    <row r="34" spans="1:17" x14ac:dyDescent="0.25">
      <c r="A34" s="12"/>
      <c r="B34" s="14"/>
      <c r="C34" s="12"/>
      <c r="D34" s="14">
        <f t="shared" si="2"/>
        <v>0</v>
      </c>
      <c r="E34" s="15">
        <f t="shared" si="3"/>
        <v>106454</v>
      </c>
      <c r="F34" s="15">
        <f t="shared" si="4"/>
        <v>106454</v>
      </c>
      <c r="G34" s="15">
        <f t="shared" si="5"/>
        <v>0</v>
      </c>
      <c r="H34" s="15">
        <f t="shared" si="6"/>
        <v>0</v>
      </c>
      <c r="I34" s="15">
        <f t="shared" si="16"/>
        <v>0</v>
      </c>
      <c r="J34" s="14">
        <f t="shared" si="7"/>
        <v>8867.6182000000008</v>
      </c>
      <c r="K34" s="14">
        <f t="shared" si="1"/>
        <v>8867.6182000000008</v>
      </c>
      <c r="L34" s="14">
        <f t="shared" si="8"/>
        <v>0</v>
      </c>
      <c r="M34" s="15">
        <f t="shared" si="9"/>
        <v>0</v>
      </c>
      <c r="N34" s="14">
        <f t="shared" si="10"/>
        <v>0</v>
      </c>
      <c r="O34" s="14">
        <f t="shared" si="11"/>
        <v>0</v>
      </c>
      <c r="P34" s="15">
        <f t="shared" si="15"/>
        <v>0</v>
      </c>
      <c r="Q34" s="15">
        <f t="shared" si="13"/>
        <v>124189.23639999999</v>
      </c>
    </row>
    <row r="35" spans="1:17" x14ac:dyDescent="0.25">
      <c r="A35" s="37" t="s">
        <v>50</v>
      </c>
      <c r="B35" s="38">
        <f>B11+B12+B13+B14+B15+B16+B17+B20+B21+B22+B23+B24+B25+B28+B29+B30+B31+B32+B33+B34</f>
        <v>5608526</v>
      </c>
      <c r="C35" s="38">
        <f t="shared" ref="C35:Q35" si="17">C11+C12+C13+C14+C15+C16+C17+C20+C21+C22+C23+C24+C25+C28+C29+C30+C31+C32+C33+C34</f>
        <v>114</v>
      </c>
      <c r="D35" s="38">
        <f t="shared" si="17"/>
        <v>5258526</v>
      </c>
      <c r="E35" s="38">
        <f t="shared" si="17"/>
        <v>2022626</v>
      </c>
      <c r="F35" s="38">
        <f t="shared" si="17"/>
        <v>7281152</v>
      </c>
      <c r="G35" s="38">
        <f t="shared" si="17"/>
        <v>446974.71000000008</v>
      </c>
      <c r="H35" s="38">
        <f t="shared" si="17"/>
        <v>631023.12</v>
      </c>
      <c r="I35" s="38">
        <f t="shared" si="17"/>
        <v>46812.63</v>
      </c>
      <c r="J35" s="38">
        <f t="shared" si="17"/>
        <v>606519.9616000005</v>
      </c>
      <c r="K35" s="38">
        <f t="shared" si="17"/>
        <v>606519.9616000005</v>
      </c>
      <c r="L35" s="38">
        <f t="shared" si="17"/>
        <v>52501.417029599994</v>
      </c>
      <c r="M35" s="38">
        <f t="shared" si="17"/>
        <v>219280.53419999999</v>
      </c>
      <c r="N35" s="38">
        <f t="shared" si="17"/>
        <v>0</v>
      </c>
      <c r="O35" s="38">
        <f t="shared" si="17"/>
        <v>0</v>
      </c>
      <c r="P35" s="38">
        <f t="shared" si="17"/>
        <v>210341.04</v>
      </c>
      <c r="Q35" s="38">
        <f t="shared" si="17"/>
        <v>10101125.374429602</v>
      </c>
    </row>
  </sheetData>
  <mergeCells count="4">
    <mergeCell ref="A4:Q5"/>
    <mergeCell ref="G7:I7"/>
    <mergeCell ref="J7:M7"/>
    <mergeCell ref="N7:P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3" sqref="C13"/>
    </sheetView>
  </sheetViews>
  <sheetFormatPr baseColWidth="10" defaultRowHeight="15" x14ac:dyDescent="0.25"/>
  <cols>
    <col min="1" max="2" width="11.42578125" style="1"/>
    <col min="3" max="3" width="56.7109375" style="1" customWidth="1"/>
    <col min="4" max="16384" width="11.42578125" style="1"/>
  </cols>
  <sheetData>
    <row r="1" spans="1:4" x14ac:dyDescent="0.25">
      <c r="A1" s="7" t="s">
        <v>17</v>
      </c>
      <c r="B1" s="7" t="s">
        <v>18</v>
      </c>
      <c r="C1" s="7" t="s">
        <v>19</v>
      </c>
      <c r="D1" s="3"/>
    </row>
    <row r="2" spans="1:4" ht="30" x14ac:dyDescent="0.25">
      <c r="A2" s="6" t="s">
        <v>20</v>
      </c>
      <c r="B2" s="5" t="s">
        <v>41</v>
      </c>
      <c r="C2" s="4" t="s">
        <v>21</v>
      </c>
      <c r="D2" s="3"/>
    </row>
    <row r="3" spans="1:4" ht="60" x14ac:dyDescent="0.25">
      <c r="A3" s="6" t="s">
        <v>22</v>
      </c>
      <c r="B3" s="5" t="s">
        <v>44</v>
      </c>
      <c r="C3" s="4" t="s">
        <v>23</v>
      </c>
      <c r="D3" s="3"/>
    </row>
    <row r="4" spans="1:4" ht="30" x14ac:dyDescent="0.25">
      <c r="A4" s="6" t="s">
        <v>24</v>
      </c>
      <c r="B4" s="5" t="s">
        <v>42</v>
      </c>
      <c r="C4" s="4" t="s">
        <v>25</v>
      </c>
      <c r="D4" s="3"/>
    </row>
    <row r="5" spans="1:4" ht="45" x14ac:dyDescent="0.25">
      <c r="A5" s="6" t="s">
        <v>26</v>
      </c>
      <c r="B5" s="5" t="s">
        <v>43</v>
      </c>
      <c r="C5" s="4" t="s">
        <v>27</v>
      </c>
      <c r="D5" s="3"/>
    </row>
    <row r="6" spans="1:4" ht="30" x14ac:dyDescent="0.25">
      <c r="A6" s="6" t="s">
        <v>28</v>
      </c>
      <c r="B6" s="5" t="s">
        <v>45</v>
      </c>
      <c r="C6" s="4" t="s">
        <v>29</v>
      </c>
      <c r="D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Porcentajes ARL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Daniela Saavedra Bayona</dc:creator>
  <cp:lastModifiedBy>Catalina Arango Bedoya</cp:lastModifiedBy>
  <dcterms:created xsi:type="dcterms:W3CDTF">2021-04-15T17:43:11Z</dcterms:created>
  <dcterms:modified xsi:type="dcterms:W3CDTF">2021-04-15T23:09:39Z</dcterms:modified>
</cp:coreProperties>
</file>